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Bevölkerung - Strukturerhebung\2024\"/>
    </mc:Choice>
  </mc:AlternateContent>
  <xr:revisionPtr revIDLastSave="0" documentId="13_ncr:1_{DE030700-C547-4CAC-9208-E922F5A43E75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Graubünden" sheetId="28" r:id="rId1"/>
    <sheet name="Uebersetzungen" sheetId="29" state="hidden" r:id="rId2"/>
  </sheets>
  <definedNames>
    <definedName name="_xlnm.Print_Area" localSheetId="0">Graubünden!$A$1:$P$36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8" l="1"/>
  <c r="A32" i="28" l="1"/>
  <c r="A31" i="28"/>
  <c r="A30" i="28"/>
  <c r="A25" i="28"/>
  <c r="M14" i="28" l="1"/>
  <c r="L14" i="28"/>
  <c r="N13" i="28"/>
  <c r="L13" i="28"/>
  <c r="J13" i="28" l="1"/>
  <c r="H13" i="28"/>
  <c r="F13" i="28"/>
  <c r="D13" i="28"/>
  <c r="B13" i="28"/>
  <c r="I14" i="28"/>
  <c r="H14" i="28"/>
  <c r="G14" i="28"/>
  <c r="F14" i="28"/>
  <c r="E14" i="28"/>
  <c r="D14" i="28"/>
  <c r="O14" i="28" l="1"/>
  <c r="N14" i="28"/>
  <c r="K14" i="28"/>
  <c r="J14" i="28"/>
  <c r="A29" i="28" l="1"/>
  <c r="A28" i="28"/>
  <c r="A9" i="28"/>
  <c r="A7" i="28"/>
  <c r="C14" i="28"/>
  <c r="B14" i="28"/>
  <c r="A36" i="28" l="1"/>
  <c r="A35" i="28"/>
  <c r="A27" i="28"/>
  <c r="A24" i="28"/>
  <c r="A23" i="28"/>
  <c r="A22" i="28"/>
  <c r="A21" i="28"/>
  <c r="A20" i="28"/>
  <c r="A19" i="28"/>
  <c r="A18" i="28"/>
  <c r="A17" i="28"/>
  <c r="A16" i="28"/>
  <c r="A15" i="28"/>
  <c r="A10" i="28"/>
</calcChain>
</file>

<file path=xl/sharedStrings.xml><?xml version="1.0" encoding="utf-8"?>
<sst xmlns="http://schemas.openxmlformats.org/spreadsheetml/2006/main" count="142" uniqueCount="138">
  <si>
    <t>Anzahl Personen</t>
  </si>
  <si>
    <t>(): Extrapolation aufgrund von 49 oder weniger Beobachtungen. Die Resultate sind mit grosser Vorsicht zu interpretieren.</t>
  </si>
  <si>
    <t>Quelle: BFS (Strukturerhebung)</t>
  </si>
  <si>
    <t>Tabelle</t>
  </si>
  <si>
    <t>Code</t>
  </si>
  <si>
    <t>DE</t>
  </si>
  <si>
    <t>RM</t>
  </si>
  <si>
    <t>IT</t>
  </si>
  <si>
    <t>Sprache</t>
  </si>
  <si>
    <t>T1</t>
  </si>
  <si>
    <t>&lt;Fachbereich&gt;</t>
  </si>
  <si>
    <t>Daten &amp; Statistik</t>
  </si>
  <si>
    <t>Datas &amp; Statistica</t>
  </si>
  <si>
    <t>Dati &amp; Statistica</t>
  </si>
  <si>
    <t>&lt;Titel&gt;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</si>
  <si>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</si>
  <si>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</si>
  <si>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</si>
  <si>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</si>
  <si>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</si>
  <si>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</si>
  <si>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</si>
  <si>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</si>
  <si>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</si>
  <si>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</si>
  <si>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</si>
  <si>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&lt;Legende_1&gt;</t>
  </si>
  <si>
    <t>&lt;Legende_2&gt;</t>
  </si>
  <si>
    <t>&lt;Legende_3&gt;</t>
  </si>
  <si>
    <t>&lt;Legende_4&gt;</t>
  </si>
  <si>
    <t>&lt;Aktualisierung&gt;</t>
  </si>
  <si>
    <t>&lt;UTitel&gt;</t>
  </si>
  <si>
    <t>&lt;Zeilentitel_9&gt;</t>
  </si>
  <si>
    <t>&lt;Zeilentitel_10&gt;</t>
  </si>
  <si>
    <t>&lt;Zeilentitel_11&gt;</t>
  </si>
  <si>
    <t>&lt;Quelle_1&gt;</t>
  </si>
  <si>
    <t>T1-2</t>
  </si>
  <si>
    <t>&lt;SpaltenTitel_1.1&gt;</t>
  </si>
  <si>
    <t>&lt;SpaltenTitel_1.2&gt;</t>
  </si>
  <si>
    <t>Numero di persone</t>
  </si>
  <si>
    <t>Dumber da persunas</t>
  </si>
  <si>
    <t>Funtauna: UST (enquista da structura)</t>
  </si>
  <si>
    <t>&lt;SpaltenTitel_4&gt;</t>
  </si>
  <si>
    <t>&lt;SpaltenTitel_5&gt;</t>
  </si>
  <si>
    <t>&lt;SpaltenTitel_6&gt;</t>
  </si>
  <si>
    <t>&lt;SpaltenTitel_7&gt;</t>
  </si>
  <si>
    <t>Deutsch (oder Schweizerdeutsch)</t>
  </si>
  <si>
    <t>Französisch (oder Patois Romand)</t>
  </si>
  <si>
    <t>Italienisch (oder Tessiner/Bündner-italienischer Dialekt)</t>
  </si>
  <si>
    <t>Rätoromanisch</t>
  </si>
  <si>
    <t>Englisch</t>
  </si>
  <si>
    <t>Andere Sprache/n</t>
  </si>
  <si>
    <t>Tedesco (o svizzero tedesco)</t>
  </si>
  <si>
    <t>Romanico</t>
  </si>
  <si>
    <t>Inglese</t>
  </si>
  <si>
    <t>Altra lingua</t>
  </si>
  <si>
    <t>Francese (o patois romando)</t>
  </si>
  <si>
    <t>Italiano (o dialetto ticinese/grigionese)</t>
  </si>
  <si>
    <t>Tudestg (u Tudestg svizzer)</t>
  </si>
  <si>
    <t>Franzos (u Patois Romand)</t>
  </si>
  <si>
    <t>Talian (u dialect tessinais/grischun)</t>
  </si>
  <si>
    <t>Autra lingua</t>
  </si>
  <si>
    <t>Englais</t>
  </si>
  <si>
    <t>Rumantsch</t>
  </si>
  <si>
    <t>Vertrauens- intervall: 
± (in %)</t>
  </si>
  <si>
    <t>Interval da confidenza: 
± (en %)</t>
  </si>
  <si>
    <t>Intervallo di confidenza: 
± (in %)</t>
  </si>
  <si>
    <t>&lt;Legende_5&gt;</t>
  </si>
  <si>
    <t>Total Bevölkerung</t>
  </si>
  <si>
    <t>Total populaziun</t>
  </si>
  <si>
    <t>Totale popolazione</t>
  </si>
  <si>
    <t>&lt;Legende_6&gt;</t>
  </si>
  <si>
    <t>Die Ergebnisse basieren auf drei aufeinanderfolgenden jährlichen Strukturerhebungen.</t>
  </si>
  <si>
    <t>Bei zeitlichen Vergleichen ist darauf zu achten, dass sich die beobachteten Perioden nicht überschneiden.</t>
  </si>
  <si>
    <t>Diese Tabelle umfasst alle Personen der ständigen Wohnbevölkerung, die in Privathaushalten leben.</t>
  </si>
  <si>
    <t>Ausgeschlossen wurden neben den Personen, die in Kollektivhaushalten leben, auch Diplomaten, internationale Funktionäre und deren Angehörige.</t>
  </si>
  <si>
    <t>I risultati si basano su tre indagini strutturali annuali consecutive.</t>
  </si>
  <si>
    <t>Quando si effettuano confronti temporali, occorre evitare sovrapposizioni tra i periodi osservati.</t>
  </si>
  <si>
    <t>(): Estrapolazione basata su 49 osservazioni o meno. I risultati devono essere interpretati con molta cautela.</t>
  </si>
  <si>
    <t>Oltre alle persone che vivono in famiglie collettive, sono stati esclusi i diplomatici, i funzionari internazionali e i loro familiari.</t>
  </si>
  <si>
    <t>La tabella comprende tutte le persone della popolazione residente permanente che vivono in economie domestiche private.</t>
  </si>
  <si>
    <t>Ils resultats sa basan sin trais enquistas structuralas annualas successivas.</t>
  </si>
  <si>
    <t>En cas da cumparegliaziuns temporalas sto vegnir fatg attenziun che las periodas observadas na sa cumportian betg.</t>
  </si>
  <si>
    <t>(): Extrapolaziun sin basa da 49 u damain observaziuns. Ils resultats ston vegnir interpretads cun gronda precauziun.</t>
  </si>
  <si>
    <t>Questa tabella cumpiglia tut las persunas da la populaziun permanenta che vivan en chasadas privatas.</t>
  </si>
  <si>
    <t>Exclus èn vegnids ultra da las persunas che vivan en chasadas collectivas er diplomats, funcziunaris internaziunals e lur confamigliars.</t>
  </si>
  <si>
    <t>Fonte: UST (rilevazione strutturale)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</si>
  <si>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</si>
  <si>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</si>
  <si>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</si>
  <si>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</si>
  <si>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</si>
  <si>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</si>
  <si>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</si>
  <si>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</si>
  <si>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</si>
  <si>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</si>
  <si>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</si>
  <si>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</si>
  <si>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</si>
  <si>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</si>
  <si>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</si>
  <si>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</si>
  <si>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</si>
  <si>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</si>
  <si>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</si>
  <si>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</si>
  <si>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</si>
  <si>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</si>
  <si>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</si>
  <si>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</si>
  <si>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</si>
  <si>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</si>
  <si>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</si>
  <si>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</si>
  <si>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</si>
  <si>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</si>
  <si>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</si>
  <si>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</si>
  <si>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</si>
  <si>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Ständige Wohnbevölkerung nach Hauptsprachen (1) und Region (Jahre kumuliert)</t>
  </si>
  <si>
    <t>Populaziun residenta permanenta tenor linguas principalas (1) e tenor la regiun (onns cumulads)</t>
  </si>
  <si>
    <t>Popolazione residente permanente per lingua principale  (1) e regione (anni cumulati)</t>
  </si>
  <si>
    <t>&lt;Legende_7&gt;</t>
  </si>
  <si>
    <t>X: Extrapolation aufgrund von 4 oder weniger Beobachtungen. Die Resultate werden aus Gründen des Datenschutzes nicht publiziert.</t>
  </si>
  <si>
    <t>X: Extrapolaziun sin basa da 4 u damain observaziuns. Per motivs da la protecziun da datas na vegnan ils resultats betg publitgads.</t>
  </si>
  <si>
    <t>X: Estrapolazione basata su 4 o meno osservazioni. I risultati non sono pubblicati per motivi di protezione dei dati.</t>
  </si>
  <si>
    <t>(1) Gli intervistati potevano indicare diverse lingue principali. Sono state prese in considerazione fino a tre lingue principali per persona.</t>
  </si>
  <si>
    <t>(1) Las persunas interrogadas han pudì inditgar pliras linguas principalas. Fin a trais linguas principalas mintga persuna èn vegnidas resguardadas.</t>
  </si>
  <si>
    <t>(1) Die Befragten konnten mehrere Hauptsprachen nennen. Bis zu drei Hauptsprachen je Person wurden berücksichtigt.</t>
  </si>
  <si>
    <t>2022-2024</t>
  </si>
  <si>
    <t>X</t>
  </si>
  <si>
    <t>Letztmals aktualisiert am: 26.03.2026</t>
  </si>
  <si>
    <t>Ultima actualisaziun: 26.03.2026</t>
  </si>
  <si>
    <t>Ulimo aggiornamento: 26.03.2026</t>
  </si>
  <si>
    <t>Ständige Wohnbevölkerung</t>
  </si>
  <si>
    <t>Populaziun residenta permanenta</t>
  </si>
  <si>
    <t>Popolazione residente permanente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</si>
</sst>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 * #,##0_ ;_ * \-#,##0_ ;_ * &quot;-&quot;??_ ;_ @_ "/>
    <numFmt numFmtId="166" formatCode="_-* #,##0.00\ _€_-;\-* #,##0.00\ _€_-;_-* &quot;-&quot;??\ _€_-;_-@_-"/>
    <numFmt numFmtId="167" formatCode="0.0"/>
    <numFmt numFmtId="168" formatCode="\(0.0\)"/>
    <numFmt numFmtId="169" formatCode="#\'##0"/>
    <numFmt numFmtId="170" formatCode="\(##0\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/>
    <xf numFmtId="0" fontId="1" fillId="0" borderId="0"/>
    <xf numFmtId="0" fontId="3" fillId="0" borderId="0"/>
  </cellStyleXfs>
  <cellXfs count="83">
    <xf numFmtId="0" fontId="0" fillId="0" borderId="0" xfId="0"/>
    <xf numFmtId="0" fontId="3" fillId="4" borderId="0" xfId="0" applyFont="1" applyFill="1"/>
    <xf numFmtId="0" fontId="8" fillId="4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165" fontId="10" fillId="3" borderId="0" xfId="1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11" fillId="3" borderId="0" xfId="0" applyFont="1" applyFill="1" applyAlignment="1">
      <alignment horizontal="left" vertical="center"/>
    </xf>
    <xf numFmtId="0" fontId="2" fillId="2" borderId="0" xfId="0" applyFont="1" applyFill="1"/>
    <xf numFmtId="169" fontId="2" fillId="0" borderId="0" xfId="0" applyNumberFormat="1" applyFont="1"/>
    <xf numFmtId="0" fontId="0" fillId="4" borderId="0" xfId="0" applyFill="1"/>
    <xf numFmtId="0" fontId="14" fillId="4" borderId="0" xfId="0" applyFont="1" applyFill="1"/>
    <xf numFmtId="0" fontId="11" fillId="3" borderId="1" xfId="0" applyFont="1" applyFill="1" applyBorder="1" applyAlignment="1">
      <alignment horizontal="left" vertical="center"/>
    </xf>
    <xf numFmtId="0" fontId="13" fillId="6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7" fillId="7" borderId="0" xfId="0" applyFont="1" applyFill="1" applyBorder="1" applyAlignment="1">
      <alignment horizontal="left" vertical="top" wrapText="1"/>
    </xf>
    <xf numFmtId="0" fontId="2" fillId="7" borderId="0" xfId="0" applyFont="1" applyFill="1" applyBorder="1" applyAlignment="1" applyProtection="1">
      <alignment horizontal="left" vertical="top" wrapText="1"/>
      <protection locked="0"/>
    </xf>
    <xf numFmtId="0" fontId="2" fillId="8" borderId="0" xfId="0" applyFont="1" applyFill="1" applyBorder="1" applyAlignment="1">
      <alignment horizontal="left" vertical="top" wrapText="1"/>
    </xf>
    <xf numFmtId="0" fontId="2" fillId="0" borderId="0" xfId="0" applyFont="1" applyBorder="1"/>
    <xf numFmtId="0" fontId="11" fillId="3" borderId="15" xfId="0" applyFont="1" applyFill="1" applyBorder="1" applyAlignment="1">
      <alignment horizontal="left" vertical="center" wrapText="1"/>
    </xf>
    <xf numFmtId="0" fontId="11" fillId="3" borderId="16" xfId="0" applyFont="1" applyFill="1" applyBorder="1" applyAlignment="1">
      <alignment horizontal="left" vertical="center" wrapText="1"/>
    </xf>
    <xf numFmtId="0" fontId="11" fillId="4" borderId="18" xfId="1" applyNumberFormat="1" applyFont="1" applyFill="1" applyBorder="1" applyAlignment="1" applyProtection="1">
      <alignment horizontal="right" vertical="top" wrapText="1"/>
    </xf>
    <xf numFmtId="0" fontId="11" fillId="4" borderId="17" xfId="1" applyNumberFormat="1" applyFont="1" applyFill="1" applyBorder="1" applyAlignment="1" applyProtection="1">
      <alignment horizontal="right" vertical="top" wrapText="1"/>
    </xf>
    <xf numFmtId="0" fontId="11" fillId="4" borderId="20" xfId="1" applyNumberFormat="1" applyFont="1" applyFill="1" applyBorder="1" applyAlignment="1" applyProtection="1">
      <alignment horizontal="right" vertical="top" wrapText="1"/>
    </xf>
    <xf numFmtId="0" fontId="11" fillId="4" borderId="19" xfId="1" applyNumberFormat="1" applyFont="1" applyFill="1" applyBorder="1" applyAlignment="1" applyProtection="1">
      <alignment horizontal="right" vertical="top" wrapText="1"/>
    </xf>
    <xf numFmtId="0" fontId="16" fillId="0" borderId="0" xfId="0" applyFont="1" applyBorder="1" applyAlignment="1">
      <alignment horizontal="left" vertical="top" wrapText="1"/>
    </xf>
    <xf numFmtId="0" fontId="11" fillId="3" borderId="14" xfId="0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/>
    </xf>
    <xf numFmtId="0" fontId="11" fillId="3" borderId="0" xfId="0" applyNumberFormat="1" applyFont="1" applyFill="1" applyBorder="1" applyAlignment="1" applyProtection="1">
      <alignment horizontal="left" vertical="top"/>
    </xf>
    <xf numFmtId="0" fontId="2" fillId="4" borderId="0" xfId="0" applyNumberFormat="1" applyFont="1" applyFill="1" applyBorder="1" applyAlignment="1" applyProtection="1">
      <alignment horizontal="left" vertical="top"/>
    </xf>
    <xf numFmtId="0" fontId="2" fillId="3" borderId="0" xfId="0" applyNumberFormat="1" applyFont="1" applyFill="1" applyBorder="1" applyAlignment="1" applyProtection="1">
      <alignment horizontal="left" vertical="top"/>
    </xf>
    <xf numFmtId="0" fontId="3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3" fontId="2" fillId="0" borderId="0" xfId="0" applyNumberFormat="1" applyFont="1" applyBorder="1"/>
    <xf numFmtId="167" fontId="3" fillId="4" borderId="22" xfId="1" applyNumberFormat="1" applyFont="1" applyFill="1" applyBorder="1" applyAlignment="1" applyProtection="1">
      <alignment horizontal="right" vertical="center" wrapText="1"/>
    </xf>
    <xf numFmtId="169" fontId="3" fillId="4" borderId="21" xfId="1" applyNumberFormat="1" applyFont="1" applyFill="1" applyBorder="1" applyAlignment="1" applyProtection="1">
      <alignment horizontal="right" vertical="center" wrapText="1"/>
    </xf>
    <xf numFmtId="167" fontId="3" fillId="4" borderId="23" xfId="1" applyNumberFormat="1" applyFont="1" applyFill="1" applyBorder="1" applyAlignment="1" applyProtection="1">
      <alignment horizontal="right" vertical="center" wrapText="1"/>
    </xf>
    <xf numFmtId="1" fontId="3" fillId="4" borderId="2" xfId="1" applyNumberFormat="1" applyFont="1" applyFill="1" applyBorder="1" applyAlignment="1" applyProtection="1">
      <alignment horizontal="right" vertical="center" wrapText="1"/>
    </xf>
    <xf numFmtId="169" fontId="3" fillId="4" borderId="2" xfId="1" applyNumberFormat="1" applyFont="1" applyFill="1" applyBorder="1" applyAlignment="1" applyProtection="1">
      <alignment horizontal="right" vertical="center" wrapText="1"/>
    </xf>
    <xf numFmtId="167" fontId="3" fillId="4" borderId="24" xfId="1" applyNumberFormat="1" applyFont="1" applyFill="1" applyBorder="1" applyAlignment="1" applyProtection="1">
      <alignment horizontal="right" vertical="center" wrapText="1"/>
    </xf>
    <xf numFmtId="169" fontId="3" fillId="4" borderId="4" xfId="1" applyNumberFormat="1" applyFont="1" applyFill="1" applyBorder="1" applyAlignment="1" applyProtection="1">
      <alignment horizontal="right" vertical="center" wrapText="1"/>
    </xf>
    <xf numFmtId="170" fontId="3" fillId="4" borderId="21" xfId="1" applyNumberFormat="1" applyFont="1" applyFill="1" applyBorder="1" applyAlignment="1" applyProtection="1">
      <alignment horizontal="right" vertical="center" wrapText="1"/>
    </xf>
    <xf numFmtId="168" fontId="3" fillId="4" borderId="22" xfId="1" applyNumberFormat="1" applyFont="1" applyFill="1" applyBorder="1" applyAlignment="1" applyProtection="1">
      <alignment horizontal="right" vertical="center" wrapText="1"/>
    </xf>
    <xf numFmtId="170" fontId="3" fillId="4" borderId="2" xfId="1" applyNumberFormat="1" applyFont="1" applyFill="1" applyBorder="1" applyAlignment="1" applyProtection="1">
      <alignment horizontal="right" vertical="center" wrapText="1"/>
    </xf>
    <xf numFmtId="168" fontId="3" fillId="4" borderId="23" xfId="1" applyNumberFormat="1" applyFont="1" applyFill="1" applyBorder="1" applyAlignment="1" applyProtection="1">
      <alignment horizontal="right" vertical="center" wrapText="1"/>
    </xf>
    <xf numFmtId="1" fontId="3" fillId="4" borderId="4" xfId="1" applyNumberFormat="1" applyFont="1" applyFill="1" applyBorder="1" applyAlignment="1" applyProtection="1">
      <alignment horizontal="right" vertical="center" wrapText="1"/>
    </xf>
    <xf numFmtId="169" fontId="3" fillId="4" borderId="25" xfId="1" applyNumberFormat="1" applyFont="1" applyFill="1" applyBorder="1" applyAlignment="1" applyProtection="1">
      <alignment horizontal="right" vertical="center" wrapText="1"/>
    </xf>
    <xf numFmtId="169" fontId="3" fillId="4" borderId="26" xfId="1" applyNumberFormat="1" applyFont="1" applyFill="1" applyBorder="1" applyAlignment="1" applyProtection="1">
      <alignment horizontal="right" vertical="center" wrapText="1"/>
    </xf>
    <xf numFmtId="169" fontId="3" fillId="4" borderId="27" xfId="1" applyNumberFormat="1" applyFont="1" applyFill="1" applyBorder="1" applyAlignment="1" applyProtection="1">
      <alignment horizontal="right" vertical="center" wrapText="1"/>
    </xf>
    <xf numFmtId="167" fontId="3" fillId="4" borderId="28" xfId="1" applyNumberFormat="1" applyFont="1" applyFill="1" applyBorder="1" applyAlignment="1" applyProtection="1">
      <alignment horizontal="right" vertical="center" wrapText="1"/>
    </xf>
    <xf numFmtId="167" fontId="3" fillId="4" borderId="29" xfId="1" applyNumberFormat="1" applyFont="1" applyFill="1" applyBorder="1" applyAlignment="1" applyProtection="1">
      <alignment horizontal="right" vertical="center" wrapText="1"/>
    </xf>
    <xf numFmtId="167" fontId="3" fillId="4" borderId="30" xfId="1" applyNumberFormat="1" applyFont="1" applyFill="1" applyBorder="1" applyAlignment="1" applyProtection="1">
      <alignment horizontal="right" vertical="center" wrapText="1"/>
    </xf>
    <xf numFmtId="170" fontId="3" fillId="4" borderId="31" xfId="1" applyNumberFormat="1" applyFont="1" applyFill="1" applyBorder="1" applyAlignment="1" applyProtection="1">
      <alignment horizontal="right" vertical="center" wrapText="1"/>
    </xf>
    <xf numFmtId="170" fontId="3" fillId="4" borderId="32" xfId="1" applyNumberFormat="1" applyFont="1" applyFill="1" applyBorder="1" applyAlignment="1" applyProtection="1">
      <alignment horizontal="right" vertical="center" wrapText="1"/>
    </xf>
    <xf numFmtId="1" fontId="3" fillId="4" borderId="32" xfId="1" applyNumberFormat="1" applyFont="1" applyFill="1" applyBorder="1" applyAlignment="1" applyProtection="1">
      <alignment horizontal="right" vertical="center" wrapText="1"/>
    </xf>
    <xf numFmtId="170" fontId="3" fillId="4" borderId="33" xfId="1" applyNumberFormat="1" applyFont="1" applyFill="1" applyBorder="1" applyAlignment="1" applyProtection="1">
      <alignment horizontal="right" vertical="center" wrapText="1"/>
    </xf>
    <xf numFmtId="168" fontId="3" fillId="4" borderId="28" xfId="1" applyNumberFormat="1" applyFont="1" applyFill="1" applyBorder="1" applyAlignment="1" applyProtection="1">
      <alignment horizontal="right" vertical="center" wrapText="1"/>
    </xf>
    <xf numFmtId="168" fontId="3" fillId="4" borderId="29" xfId="1" applyNumberFormat="1" applyFont="1" applyFill="1" applyBorder="1" applyAlignment="1" applyProtection="1">
      <alignment horizontal="right" vertical="center" wrapText="1"/>
    </xf>
    <xf numFmtId="168" fontId="3" fillId="4" borderId="30" xfId="1" applyNumberFormat="1" applyFont="1" applyFill="1" applyBorder="1" applyAlignment="1" applyProtection="1">
      <alignment horizontal="right" vertical="center" wrapText="1"/>
    </xf>
    <xf numFmtId="169" fontId="3" fillId="4" borderId="31" xfId="1" applyNumberFormat="1" applyFont="1" applyFill="1" applyBorder="1" applyAlignment="1" applyProtection="1">
      <alignment horizontal="right" vertical="center" wrapText="1"/>
    </xf>
    <xf numFmtId="169" fontId="3" fillId="4" borderId="32" xfId="1" applyNumberFormat="1" applyFont="1" applyFill="1" applyBorder="1" applyAlignment="1" applyProtection="1">
      <alignment horizontal="right" vertical="center" wrapText="1"/>
    </xf>
    <xf numFmtId="1" fontId="3" fillId="4" borderId="33" xfId="1" applyNumberFormat="1" applyFont="1" applyFill="1" applyBorder="1" applyAlignment="1" applyProtection="1">
      <alignment horizontal="right" vertical="center" wrapText="1"/>
    </xf>
    <xf numFmtId="1" fontId="3" fillId="4" borderId="31" xfId="1" applyNumberFormat="1" applyFont="1" applyFill="1" applyBorder="1" applyAlignment="1" applyProtection="1">
      <alignment horizontal="right" vertical="center" wrapText="1"/>
    </xf>
    <xf numFmtId="169" fontId="3" fillId="4" borderId="33" xfId="1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6" xfId="0" applyFont="1" applyFill="1" applyBorder="1" applyAlignment="1">
      <alignment horizontal="center" vertical="top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top" wrapText="1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67" fontId="3" fillId="4" borderId="34" xfId="1" applyNumberFormat="1" applyFont="1" applyFill="1" applyBorder="1" applyAlignment="1" applyProtection="1">
      <alignment horizontal="right" vertical="center" wrapText="1"/>
    </xf>
    <xf numFmtId="168" fontId="3" fillId="4" borderId="35" xfId="1" applyNumberFormat="1" applyFont="1" applyFill="1" applyBorder="1" applyAlignment="1" applyProtection="1">
      <alignment horizontal="right" vertical="center" wrapText="1"/>
    </xf>
    <xf numFmtId="167" fontId="3" fillId="4" borderId="35" xfId="1" applyNumberFormat="1" applyFont="1" applyFill="1" applyBorder="1" applyAlignment="1" applyProtection="1">
      <alignment horizontal="right" vertical="center" wrapText="1"/>
    </xf>
    <xf numFmtId="167" fontId="3" fillId="4" borderId="36" xfId="1" applyNumberFormat="1" applyFont="1" applyFill="1" applyBorder="1" applyAlignment="1" applyProtection="1">
      <alignment horizontal="right" vertical="center" wrapText="1"/>
    </xf>
  </cellXfs>
  <cellStyles count="11">
    <cellStyle name="Komma" xfId="1" builtinId="3"/>
    <cellStyle name="Komma 2" xfId="2" xr:uid="{00000000-0005-0000-0000-000001000000}"/>
    <cellStyle name="Komma 3" xfId="3" xr:uid="{00000000-0005-0000-0000-000002000000}"/>
    <cellStyle name="Normale 2" xfId="10" xr:uid="{00000000-0005-0000-0000-000003000000}"/>
    <cellStyle name="Standard" xfId="0" builtinId="0"/>
    <cellStyle name="Standard 2" xfId="4" xr:uid="{00000000-0005-0000-0000-000005000000}"/>
    <cellStyle name="Standard 2 2" xfId="7" xr:uid="{00000000-0005-0000-0000-000006000000}"/>
    <cellStyle name="Standard 3" xfId="5" xr:uid="{00000000-0005-0000-0000-000007000000}"/>
    <cellStyle name="Standard 4" xfId="6" xr:uid="{00000000-0005-0000-0000-000008000000}"/>
    <cellStyle name="Standard 4 2" xfId="8" xr:uid="{00000000-0005-0000-0000-000009000000}"/>
    <cellStyle name="Standard 5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492125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523875</xdr:colOff>
      <xdr:row>0</xdr:row>
      <xdr:rowOff>19050</xdr:rowOff>
    </xdr:from>
    <xdr:to>
      <xdr:col>7</xdr:col>
      <xdr:colOff>695939</xdr:colOff>
      <xdr:row>4</xdr:row>
      <xdr:rowOff>145523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152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9"/>
  <sheetViews>
    <sheetView showGridLines="0" tabSelected="1" zoomScaleNormal="100" workbookViewId="0"/>
  </sheetViews>
  <sheetFormatPr baseColWidth="10" defaultRowHeight="12.75" x14ac:dyDescent="0.2"/>
  <cols>
    <col min="1" max="1" width="28" style="6" customWidth="1"/>
    <col min="2" max="15" width="10.25" style="6" customWidth="1"/>
    <col min="16" max="16384" width="11" style="6"/>
  </cols>
  <sheetData>
    <row r="1" spans="1:17" s="1" customFormat="1" x14ac:dyDescent="0.2"/>
    <row r="2" spans="1:17" s="1" customFormat="1" ht="15.75" x14ac:dyDescent="0.25">
      <c r="B2" s="2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7" s="1" customFormat="1" ht="15.75" x14ac:dyDescent="0.25">
      <c r="B3" s="2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7" s="1" customFormat="1" ht="15.75" x14ac:dyDescent="0.25">
      <c r="B4" s="2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7" s="1" customFormat="1" x14ac:dyDescent="0.2"/>
    <row r="6" spans="1:17" s="1" customFormat="1" x14ac:dyDescent="0.2"/>
    <row r="7" spans="1:17" s="1" customFormat="1" ht="15.75" customHeight="1" x14ac:dyDescent="0.2">
      <c r="A7" s="73" t="str">
        <f>VLOOKUP("&lt;Fachbereich&gt;",Uebersetzungen!$B$3:$E$28,Uebersetzungen!$B$2+1,FALSE)</f>
        <v>Daten &amp; Statistik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11"/>
      <c r="P7" s="11"/>
      <c r="Q7" s="11"/>
    </row>
    <row r="8" spans="1:17" s="1" customFormat="1" x14ac:dyDescent="0.2"/>
    <row r="9" spans="1:17" ht="18" x14ac:dyDescent="0.2">
      <c r="A9" s="3" t="str">
        <f>VLOOKUP("&lt;Titel&gt;",Uebersetzungen!$B$3:$E$28,Uebersetzungen!$B$2+1,FALSE)</f>
        <v>Ständige Wohnbevölkerung nach Hauptsprachen (1) und Region (Jahre kumuliert)</v>
      </c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7" x14ac:dyDescent="0.2">
      <c r="A10" s="7" t="str">
        <f>VLOOKUP("&lt;UTitel&gt;",Uebersetzungen!$B$3:$E$28,Uebersetzungen!$B$2+1,FALSE)</f>
        <v>Ständige Wohnbevölkerung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7" ht="13.5" thickBot="1" x14ac:dyDescent="0.25">
      <c r="A11" s="7"/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7" ht="18.75" thickBot="1" x14ac:dyDescent="0.3">
      <c r="A12" s="8"/>
      <c r="B12" s="74" t="s">
        <v>130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6"/>
    </row>
    <row r="13" spans="1:17" ht="37.5" customHeight="1" thickBot="1" x14ac:dyDescent="0.25">
      <c r="A13" s="68"/>
      <c r="B13" s="70" t="str">
        <f>VLOOKUP("&lt;SpaltenTitel_1&gt;",Uebersetzungen!$B$3:$E$274,Uebersetzungen!$B$2+1,FALSE)</f>
        <v>Total Bevölkerung</v>
      </c>
      <c r="C13" s="71"/>
      <c r="D13" s="77" t="str">
        <f>VLOOKUP("&lt;SpaltenTitel_2&gt;",Uebersetzungen!$B$3:$E$274,Uebersetzungen!$B$2+1,FALSE)</f>
        <v>Deutsch (oder Schweizerdeutsch)</v>
      </c>
      <c r="E13" s="78"/>
      <c r="F13" s="77" t="str">
        <f>VLOOKUP("&lt;SpaltenTitel_3&gt;",Uebersetzungen!$B$3:$E$274,Uebersetzungen!$B$2+1,FALSE)</f>
        <v>Französisch (oder Patois Romand)</v>
      </c>
      <c r="G13" s="78"/>
      <c r="H13" s="77" t="str">
        <f>VLOOKUP("&lt;SpaltenTitel_4&gt;",Uebersetzungen!$B$3:$E$274,Uebersetzungen!$B$2+1,FALSE)</f>
        <v>Italienisch (oder Tessiner/Bündner-italienischer Dialekt)</v>
      </c>
      <c r="I13" s="78"/>
      <c r="J13" s="77" t="str">
        <f>VLOOKUP("&lt;SpaltenTitel_5&gt;",Uebersetzungen!$B$3:$E$274,Uebersetzungen!$B$2+1,FALSE)</f>
        <v>Rätoromanisch</v>
      </c>
      <c r="K13" s="78"/>
      <c r="L13" s="77" t="str">
        <f>VLOOKUP("&lt;SpaltenTitel_6&gt;",Uebersetzungen!$B$3:$E$274,Uebersetzungen!$B$2+1,FALSE)</f>
        <v>Englisch</v>
      </c>
      <c r="M13" s="78"/>
      <c r="N13" s="71" t="str">
        <f>VLOOKUP("&lt;SpaltenTitel_7&gt;",Uebersetzungen!$B$3:$E$274,Uebersetzungen!$B$2+1,FALSE)</f>
        <v>Andere Sprache/n</v>
      </c>
      <c r="O13" s="72"/>
    </row>
    <row r="14" spans="1:17" ht="39" thickBot="1" x14ac:dyDescent="0.25">
      <c r="A14" s="69"/>
      <c r="B14" s="25" t="str">
        <f>VLOOKUP("&lt;SpaltenTitel_1.1&gt;",Uebersetzungen!$B$3:$E$28,Uebersetzungen!$B$2+1,FALSE)</f>
        <v>Anzahl Personen</v>
      </c>
      <c r="C14" s="27" t="str">
        <f>VLOOKUP("&lt;SpaltenTitel_1.2&gt;",Uebersetzungen!$B$3:$E$28,Uebersetzungen!$B$2+1,FALSE)</f>
        <v>Vertrauens- intervall: 
± (in %)</v>
      </c>
      <c r="D14" s="28" t="str">
        <f>VLOOKUP("&lt;SpaltenTitel_1.1&gt;",Uebersetzungen!$B$3:$E$28,Uebersetzungen!$B$2+1,FALSE)</f>
        <v>Anzahl Personen</v>
      </c>
      <c r="E14" s="27" t="str">
        <f>VLOOKUP("&lt;SpaltenTitel_1.2&gt;",Uebersetzungen!$B$3:$E$28,Uebersetzungen!$B$2+1,FALSE)</f>
        <v>Vertrauens- intervall: 
± (in %)</v>
      </c>
      <c r="F14" s="28" t="str">
        <f>VLOOKUP("&lt;SpaltenTitel_1.1&gt;",Uebersetzungen!$B$3:$E$28,Uebersetzungen!$B$2+1,FALSE)</f>
        <v>Anzahl Personen</v>
      </c>
      <c r="G14" s="27" t="str">
        <f>VLOOKUP("&lt;SpaltenTitel_1.2&gt;",Uebersetzungen!$B$3:$E$28,Uebersetzungen!$B$2+1,FALSE)</f>
        <v>Vertrauens- intervall: 
± (in %)</v>
      </c>
      <c r="H14" s="28" t="str">
        <f>VLOOKUP("&lt;SpaltenTitel_1.1&gt;",Uebersetzungen!$B$3:$E$28,Uebersetzungen!$B$2+1,FALSE)</f>
        <v>Anzahl Personen</v>
      </c>
      <c r="I14" s="27" t="str">
        <f>VLOOKUP("&lt;SpaltenTitel_1.2&gt;",Uebersetzungen!$B$3:$E$28,Uebersetzungen!$B$2+1,FALSE)</f>
        <v>Vertrauens- intervall: 
± (in %)</v>
      </c>
      <c r="J14" s="28" t="str">
        <f>VLOOKUP("&lt;SpaltenTitel_1.1&gt;",Uebersetzungen!$B$3:$E$28,Uebersetzungen!$B$2+1,FALSE)</f>
        <v>Anzahl Personen</v>
      </c>
      <c r="K14" s="27" t="str">
        <f>VLOOKUP("&lt;SpaltenTitel_1.2&gt;",Uebersetzungen!$B$3:$E$28,Uebersetzungen!$B$2+1,FALSE)</f>
        <v>Vertrauens- intervall: 
± (in %)</v>
      </c>
      <c r="L14" s="28" t="str">
        <f>VLOOKUP("&lt;SpaltenTitel_1.1&gt;",Uebersetzungen!$B$3:$E$28,Uebersetzungen!$B$2+1,FALSE)</f>
        <v>Anzahl Personen</v>
      </c>
      <c r="M14" s="27" t="str">
        <f>VLOOKUP("&lt;SpaltenTitel_1.2&gt;",Uebersetzungen!$B$3:$E$28,Uebersetzungen!$B$2+1,FALSE)</f>
        <v>Vertrauens- intervall: 
± (in %)</v>
      </c>
      <c r="N14" s="28" t="str">
        <f>VLOOKUP("&lt;SpaltenTitel_1.1&gt;",Uebersetzungen!$B$3:$E$28,Uebersetzungen!$B$2+1,FALSE)</f>
        <v>Anzahl Personen</v>
      </c>
      <c r="O14" s="26" t="str">
        <f>VLOOKUP("&lt;SpaltenTitel_1.2&gt;",Uebersetzungen!$B$3:$E$28,Uebersetzungen!$B$2+1,FALSE)</f>
        <v>Vertrauens- intervall: 
± (in %)</v>
      </c>
    </row>
    <row r="15" spans="1:17" x14ac:dyDescent="0.2">
      <c r="A15" s="30" t="str">
        <f>VLOOKUP("&lt;Zeilentitel_1&gt;",Uebersetzungen!$B$3:$E$28,Uebersetzungen!$B$2+1,FALSE)</f>
        <v>Region Albula</v>
      </c>
      <c r="B15" s="50">
        <v>8169.8822502229523</v>
      </c>
      <c r="C15" s="53">
        <v>5.8090999759762312</v>
      </c>
      <c r="D15" s="39">
        <v>6362.7250678286737</v>
      </c>
      <c r="E15" s="38">
        <v>6.6462040725493612</v>
      </c>
      <c r="F15" s="56">
        <v>40.725214884288832</v>
      </c>
      <c r="G15" s="60">
        <v>75.281587735590151</v>
      </c>
      <c r="H15" s="45">
        <v>318.02026096256918</v>
      </c>
      <c r="I15" s="46">
        <v>31.561646030547752</v>
      </c>
      <c r="J15" s="63">
        <v>1708.2577124696002</v>
      </c>
      <c r="K15" s="53">
        <v>12.26710139316539</v>
      </c>
      <c r="L15" s="45">
        <v>178.17794265208244</v>
      </c>
      <c r="M15" s="46">
        <v>44.280216866026628</v>
      </c>
      <c r="N15" s="66">
        <v>803.61131010516726</v>
      </c>
      <c r="O15" s="79">
        <v>18.664735244253531</v>
      </c>
    </row>
    <row r="16" spans="1:17" x14ac:dyDescent="0.2">
      <c r="A16" s="23" t="str">
        <f>VLOOKUP("&lt;Zeilentitel_2&gt;",Uebersetzungen!$B$3:$E$28,Uebersetzungen!$B$2+1,FALSE)</f>
        <v>Region Bernina</v>
      </c>
      <c r="B16" s="51">
        <v>4534.4698751929027</v>
      </c>
      <c r="C16" s="54">
        <v>7.9786276762163562</v>
      </c>
      <c r="D16" s="41">
        <v>739.88335421198758</v>
      </c>
      <c r="E16" s="40">
        <v>19.468175379061233</v>
      </c>
      <c r="F16" s="57">
        <v>36.863996351889412</v>
      </c>
      <c r="G16" s="61">
        <v>91.682641323344882</v>
      </c>
      <c r="H16" s="42">
        <v>4040.6636659482438</v>
      </c>
      <c r="I16" s="40">
        <v>8.4380036760802088</v>
      </c>
      <c r="J16" s="58" t="s">
        <v>131</v>
      </c>
      <c r="K16" s="54" t="s">
        <v>131</v>
      </c>
      <c r="L16" s="47">
        <v>94.611382006374271</v>
      </c>
      <c r="M16" s="48">
        <v>56.223941242663365</v>
      </c>
      <c r="N16" s="57">
        <v>347.64612260726062</v>
      </c>
      <c r="O16" s="80">
        <v>36.396214317548718</v>
      </c>
    </row>
    <row r="17" spans="1:15" x14ac:dyDescent="0.2">
      <c r="A17" s="23" t="str">
        <f>VLOOKUP("&lt;Zeilentitel_3&gt;",Uebersetzungen!$B$3:$E$28,Uebersetzungen!$B$2+1,FALSE)</f>
        <v>Region Engiadina Bassa/Val Müstair</v>
      </c>
      <c r="B17" s="51">
        <v>8165.8334039032006</v>
      </c>
      <c r="C17" s="54">
        <v>5.9292805363157068</v>
      </c>
      <c r="D17" s="42">
        <v>4482.5298210223391</v>
      </c>
      <c r="E17" s="40">
        <v>8.0386862406132593</v>
      </c>
      <c r="F17" s="57">
        <v>96.203248709877101</v>
      </c>
      <c r="G17" s="61">
        <v>55.55056738664755</v>
      </c>
      <c r="H17" s="41">
        <v>468.85617206963332</v>
      </c>
      <c r="I17" s="40">
        <v>31.059965933790121</v>
      </c>
      <c r="J17" s="64">
        <v>4284.139424042407</v>
      </c>
      <c r="K17" s="54">
        <v>7.4127427992335821</v>
      </c>
      <c r="L17" s="47">
        <v>194.91726655387214</v>
      </c>
      <c r="M17" s="48">
        <v>52.912652772857868</v>
      </c>
      <c r="N17" s="58">
        <v>690.63208750150807</v>
      </c>
      <c r="O17" s="81">
        <v>24.960038131055978</v>
      </c>
    </row>
    <row r="18" spans="1:15" x14ac:dyDescent="0.2">
      <c r="A18" s="23" t="str">
        <f>VLOOKUP("&lt;Zeilentitel_4&gt;",Uebersetzungen!$B$3:$E$28,Uebersetzungen!$B$2+1,FALSE)</f>
        <v>Region Imboden</v>
      </c>
      <c r="B18" s="51">
        <v>21737.536087528264</v>
      </c>
      <c r="C18" s="54">
        <v>3.3421748040587014</v>
      </c>
      <c r="D18" s="42">
        <v>18258.140588603052</v>
      </c>
      <c r="E18" s="40">
        <v>3.6410791682220354</v>
      </c>
      <c r="F18" s="57">
        <v>207.50526318338058</v>
      </c>
      <c r="G18" s="61">
        <v>34.631223080469056</v>
      </c>
      <c r="H18" s="42">
        <v>1418.1747441480675</v>
      </c>
      <c r="I18" s="40">
        <v>13.951886348414865</v>
      </c>
      <c r="J18" s="64">
        <v>2093.2969827819184</v>
      </c>
      <c r="K18" s="54">
        <v>11.142403147399412</v>
      </c>
      <c r="L18" s="41">
        <v>778.33462200681038</v>
      </c>
      <c r="M18" s="40">
        <v>19.355555327771391</v>
      </c>
      <c r="N18" s="64">
        <v>2934.7542168452842</v>
      </c>
      <c r="O18" s="81">
        <v>9.971879868604308</v>
      </c>
    </row>
    <row r="19" spans="1:15" x14ac:dyDescent="0.2">
      <c r="A19" s="23" t="str">
        <f>VLOOKUP("&lt;Zeilentitel_5&gt;",Uebersetzungen!$B$3:$E$28,Uebersetzungen!$B$2+1,FALSE)</f>
        <v>Region Landquart</v>
      </c>
      <c r="B19" s="51">
        <v>26346.928197156416</v>
      </c>
      <c r="C19" s="54">
        <v>2.9881581473696972</v>
      </c>
      <c r="D19" s="42">
        <v>23619.868399054812</v>
      </c>
      <c r="E19" s="40">
        <v>3.1618829475088477</v>
      </c>
      <c r="F19" s="57">
        <v>215.79319121726903</v>
      </c>
      <c r="G19" s="61">
        <v>38.383534291534765</v>
      </c>
      <c r="H19" s="41">
        <v>885.41057014905095</v>
      </c>
      <c r="I19" s="40">
        <v>17.427731215034321</v>
      </c>
      <c r="J19" s="58">
        <v>898.51015682802677</v>
      </c>
      <c r="K19" s="54">
        <v>17.047550945711055</v>
      </c>
      <c r="L19" s="41">
        <v>706.79169964077494</v>
      </c>
      <c r="M19" s="40">
        <v>19.62665462527675</v>
      </c>
      <c r="N19" s="64">
        <v>3273.928111939289</v>
      </c>
      <c r="O19" s="81">
        <v>9.2159646604099805</v>
      </c>
    </row>
    <row r="20" spans="1:15" x14ac:dyDescent="0.2">
      <c r="A20" s="23" t="str">
        <f>VLOOKUP("&lt;Zeilentitel_6&gt;",Uebersetzungen!$B$3:$E$28,Uebersetzungen!$B$2+1,FALSE)</f>
        <v>Region Maloja</v>
      </c>
      <c r="B20" s="51">
        <v>18406.025429045905</v>
      </c>
      <c r="C20" s="54">
        <v>3.9603894009309615</v>
      </c>
      <c r="D20" s="42">
        <v>11798.196363025276</v>
      </c>
      <c r="E20" s="40">
        <v>4.8070361739841081</v>
      </c>
      <c r="F20" s="57">
        <v>339.29026777818774</v>
      </c>
      <c r="G20" s="61">
        <v>30.688575534252049</v>
      </c>
      <c r="H20" s="42">
        <v>5090.0215008691212</v>
      </c>
      <c r="I20" s="40">
        <v>8.123315514740403</v>
      </c>
      <c r="J20" s="64">
        <v>3062.4106146846234</v>
      </c>
      <c r="K20" s="54">
        <v>9.1625026367877478</v>
      </c>
      <c r="L20" s="42">
        <v>1072.4398113840796</v>
      </c>
      <c r="M20" s="40">
        <v>19.830871430695776</v>
      </c>
      <c r="N20" s="64">
        <v>3001.6039084998947</v>
      </c>
      <c r="O20" s="81">
        <v>11.070655233508615</v>
      </c>
    </row>
    <row r="21" spans="1:15" x14ac:dyDescent="0.2">
      <c r="A21" s="23" t="str">
        <f>VLOOKUP("&lt;Zeilentitel_7&gt;",Uebersetzungen!$B$3:$E$28,Uebersetzungen!$B$2+1,FALSE)</f>
        <v>Region Moesa</v>
      </c>
      <c r="B21" s="51">
        <v>9199.7847061911743</v>
      </c>
      <c r="C21" s="54">
        <v>5.4378131172834872</v>
      </c>
      <c r="D21" s="41">
        <v>875.10885309295145</v>
      </c>
      <c r="E21" s="40">
        <v>17.807746069297885</v>
      </c>
      <c r="F21" s="57">
        <v>222.57037592283095</v>
      </c>
      <c r="G21" s="61">
        <v>33.900171517722022</v>
      </c>
      <c r="H21" s="42">
        <v>8339.9521510429549</v>
      </c>
      <c r="I21" s="40">
        <v>5.6966305316533061</v>
      </c>
      <c r="J21" s="57">
        <v>39.182171968995142</v>
      </c>
      <c r="K21" s="61">
        <v>84.097641113196943</v>
      </c>
      <c r="L21" s="47">
        <v>217.40711394961562</v>
      </c>
      <c r="M21" s="48">
        <v>36.154667830467893</v>
      </c>
      <c r="N21" s="58">
        <v>862.20937102597202</v>
      </c>
      <c r="O21" s="81">
        <v>18.227617771865141</v>
      </c>
    </row>
    <row r="22" spans="1:15" x14ac:dyDescent="0.2">
      <c r="A22" s="23" t="str">
        <f>VLOOKUP("&lt;Zeilentitel_8&gt;",Uebersetzungen!$B$3:$E$28,Uebersetzungen!$B$2+1,FALSE)</f>
        <v>Region Plessur</v>
      </c>
      <c r="B22" s="51">
        <v>43512.248911557224</v>
      </c>
      <c r="C22" s="54">
        <v>2.4083514677459359</v>
      </c>
      <c r="D22" s="42">
        <v>36126.676908158064</v>
      </c>
      <c r="E22" s="40">
        <v>2.6233659785024881</v>
      </c>
      <c r="F22" s="58">
        <v>352.96886701643655</v>
      </c>
      <c r="G22" s="54">
        <v>29.858399900338839</v>
      </c>
      <c r="H22" s="42">
        <v>2845.2109718360216</v>
      </c>
      <c r="I22" s="40">
        <v>10.946491670658041</v>
      </c>
      <c r="J22" s="64">
        <v>2621.2026029955946</v>
      </c>
      <c r="K22" s="54">
        <v>10.507271814349016</v>
      </c>
      <c r="L22" s="42">
        <v>1530.2274042283839</v>
      </c>
      <c r="M22" s="40">
        <v>15.490454583990667</v>
      </c>
      <c r="N22" s="64">
        <v>7760.8578287500741</v>
      </c>
      <c r="O22" s="81">
        <v>6.662369580622113</v>
      </c>
    </row>
    <row r="23" spans="1:15" x14ac:dyDescent="0.2">
      <c r="A23" s="23" t="str">
        <f>VLOOKUP("&lt;Zeilentitel_9&gt;",Uebersetzungen!$B$3:$E$28,Uebersetzungen!$B$2+1,FALSE)</f>
        <v>Region Prättigau/Davos</v>
      </c>
      <c r="B23" s="51">
        <v>26487.081096829861</v>
      </c>
      <c r="C23" s="54">
        <v>3.1621705801009052</v>
      </c>
      <c r="D23" s="42">
        <v>23512.457677632061</v>
      </c>
      <c r="E23" s="40">
        <v>3.3279114855567746</v>
      </c>
      <c r="F23" s="57">
        <v>332.35566968876503</v>
      </c>
      <c r="G23" s="61">
        <v>31.84137573161134</v>
      </c>
      <c r="H23" s="41">
        <v>742.10753497530561</v>
      </c>
      <c r="I23" s="40">
        <v>22.77654405279868</v>
      </c>
      <c r="J23" s="58">
        <v>489.68591478935048</v>
      </c>
      <c r="K23" s="54">
        <v>23.482691111344568</v>
      </c>
      <c r="L23" s="42">
        <v>1080.6157357207278</v>
      </c>
      <c r="M23" s="40">
        <v>19.009228605662333</v>
      </c>
      <c r="N23" s="64">
        <v>3368.0491771368288</v>
      </c>
      <c r="O23" s="81">
        <v>10.390954778137756</v>
      </c>
    </row>
    <row r="24" spans="1:15" x14ac:dyDescent="0.2">
      <c r="A24" s="23" t="str">
        <f>VLOOKUP("&lt;Zeilentitel_10&gt;",Uebersetzungen!$B$3:$E$28,Uebersetzungen!$B$2+1,FALSE)</f>
        <v>Region Surselva</v>
      </c>
      <c r="B24" s="51">
        <v>20229.743049759621</v>
      </c>
      <c r="C24" s="54">
        <v>3.5816526476705786</v>
      </c>
      <c r="D24" s="42">
        <v>11838.395529544052</v>
      </c>
      <c r="E24" s="40">
        <v>4.7874357458333048</v>
      </c>
      <c r="F24" s="57">
        <v>169.84121295242375</v>
      </c>
      <c r="G24" s="61">
        <v>42.852137067625591</v>
      </c>
      <c r="H24" s="41">
        <v>566.72072406176653</v>
      </c>
      <c r="I24" s="40">
        <v>26.673620196352989</v>
      </c>
      <c r="J24" s="64">
        <v>10146.90622130667</v>
      </c>
      <c r="K24" s="54">
        <v>5.0362279801279763</v>
      </c>
      <c r="L24" s="41">
        <v>448.46076804158065</v>
      </c>
      <c r="M24" s="40">
        <v>27.501263932002214</v>
      </c>
      <c r="N24" s="64">
        <v>2096.7136037003534</v>
      </c>
      <c r="O24" s="81">
        <v>12.736175420467358</v>
      </c>
    </row>
    <row r="25" spans="1:15" ht="13.5" thickBot="1" x14ac:dyDescent="0.25">
      <c r="A25" s="24" t="str">
        <f>VLOOKUP("&lt;Zeilentitel_11&gt;",Uebersetzungen!$B$3:$E$28,Uebersetzungen!$B$2+1,FALSE)</f>
        <v>Region Viamala</v>
      </c>
      <c r="B25" s="52">
        <v>14105.133659277461</v>
      </c>
      <c r="C25" s="55">
        <v>4.2509588398166791</v>
      </c>
      <c r="D25" s="44">
        <v>12209.030452585441</v>
      </c>
      <c r="E25" s="43">
        <v>4.5305727591970815</v>
      </c>
      <c r="F25" s="59">
        <v>88.164935906604683</v>
      </c>
      <c r="G25" s="62">
        <v>59.302477238484052</v>
      </c>
      <c r="H25" s="49">
        <v>648.98759851122304</v>
      </c>
      <c r="I25" s="43">
        <v>22.748353526906818</v>
      </c>
      <c r="J25" s="65">
        <v>943.2031117285012</v>
      </c>
      <c r="K25" s="55">
        <v>16.859053217321652</v>
      </c>
      <c r="L25" s="49">
        <v>394.12007062351904</v>
      </c>
      <c r="M25" s="43">
        <v>29.805360542621131</v>
      </c>
      <c r="N25" s="67">
        <v>2112.4366356923651</v>
      </c>
      <c r="O25" s="82">
        <v>11.598569662190522</v>
      </c>
    </row>
    <row r="27" spans="1:15" x14ac:dyDescent="0.2">
      <c r="A27" s="36" t="str">
        <f>VLOOKUP("&lt;Legende_1&gt;",Uebersetzungen!$B$3:$E$39,Uebersetzungen!$B$2+1,FALSE)</f>
        <v>(1) Die Befragten konnten mehrere Hauptsprachen nennen. Bis zu drei Hauptsprachen je Person wurden berücksichtigt.</v>
      </c>
    </row>
    <row r="28" spans="1:15" x14ac:dyDescent="0.2">
      <c r="A28" s="36" t="str">
        <f>VLOOKUP("&lt;Legende_2&gt;",Uebersetzungen!$B$3:$E$39,Uebersetzungen!$B$2+1,FALSE)</f>
        <v>Die Ergebnisse basieren auf drei aufeinanderfolgenden jährlichen Strukturerhebungen.</v>
      </c>
    </row>
    <row r="29" spans="1:15" x14ac:dyDescent="0.2">
      <c r="A29" s="36" t="str">
        <f>VLOOKUP("&lt;Legende_3&gt;",Uebersetzungen!$B$3:$E$39,Uebersetzungen!$B$2+1,FALSE)</f>
        <v>Bei zeitlichen Vergleichen ist darauf zu achten, dass sich die beobachteten Perioden nicht überschneiden.</v>
      </c>
    </row>
    <row r="30" spans="1:15" x14ac:dyDescent="0.2">
      <c r="A30" s="36" t="str">
        <f>VLOOKUP("&lt;Legende_4&gt;",Uebersetzungen!$B$3:$E$39,Uebersetzungen!$B$2+1,FALSE)</f>
        <v>(): Extrapolation aufgrund von 49 oder weniger Beobachtungen. Die Resultate sind mit grosser Vorsicht zu interpretieren.</v>
      </c>
    </row>
    <row r="31" spans="1:15" x14ac:dyDescent="0.2">
      <c r="A31" s="36" t="str">
        <f>VLOOKUP("&lt;Legende_5&gt;",Uebersetzungen!$B$3:$E$39,Uebersetzungen!$B$2+1,FALSE)</f>
        <v>X: Extrapolation aufgrund von 4 oder weniger Beobachtungen. Die Resultate werden aus Gründen des Datenschutzes nicht publiziert.</v>
      </c>
    </row>
    <row r="32" spans="1:15" x14ac:dyDescent="0.2">
      <c r="A32" s="36" t="str">
        <f>VLOOKUP("&lt;Legende_6&gt;",Uebersetzungen!$B$3:$E$39,Uebersetzungen!$B$2+1,FALSE)</f>
        <v>Diese Tabelle umfasst alle Personen der ständigen Wohnbevölkerung, die in Privathaushalten leben.</v>
      </c>
    </row>
    <row r="33" spans="1:2" x14ac:dyDescent="0.2">
      <c r="A33" s="36" t="str">
        <f>VLOOKUP("&lt;Legende_7&gt;",Uebersetzungen!$B$3:$E$39,Uebersetzungen!$B$2+1,FALSE)</f>
        <v>Ausgeschlossen wurden neben den Personen, die in Kollektivhaushalten leben, auch Diplomaten, internationale Funktionäre und deren Angehörige.</v>
      </c>
    </row>
    <row r="34" spans="1:2" x14ac:dyDescent="0.2">
      <c r="A34" s="7"/>
    </row>
    <row r="35" spans="1:2" x14ac:dyDescent="0.2">
      <c r="A35" s="7" t="str">
        <f>VLOOKUP("&lt;Quelle_1&gt;",Uebersetzungen!$B$3:$E$39,Uebersetzungen!$B$2+1,FALSE)</f>
        <v>Quelle: BFS (Strukturerhebung)</v>
      </c>
    </row>
    <row r="36" spans="1:2" x14ac:dyDescent="0.2">
      <c r="A36" s="36" t="str">
        <f>VLOOKUP("&lt;Aktualisierung&gt;",Uebersetzungen!$B$3:$E$39,Uebersetzungen!$B$2+1,FALSE)</f>
        <v>Letztmals aktualisiert am: 26.03.2026</v>
      </c>
      <c r="B36" s="22"/>
    </row>
    <row r="37" spans="1:2" x14ac:dyDescent="0.2">
      <c r="A37" s="22"/>
      <c r="B37" s="37"/>
    </row>
    <row r="39" spans="1:2" x14ac:dyDescent="0.2">
      <c r="B39" s="9"/>
    </row>
  </sheetData>
  <sheetProtection sheet="1" objects="1" scenarios="1"/>
  <mergeCells count="10">
    <mergeCell ref="A13:A14"/>
    <mergeCell ref="B13:C13"/>
    <mergeCell ref="N13:O13"/>
    <mergeCell ref="A7:N7"/>
    <mergeCell ref="B12:O12"/>
    <mergeCell ref="J13:K13"/>
    <mergeCell ref="D13:E13"/>
    <mergeCell ref="F13:G13"/>
    <mergeCell ref="H13:I13"/>
    <mergeCell ref="L13:M13"/>
  </mergeCells>
  <pageMargins left="0.7" right="0.7" top="0.78740157499999996" bottom="0.78740157499999996" header="0.3" footer="0.3"/>
  <pageSetup paperSize="9" scale="59" orientation="landscape" r:id="rId1"/>
  <colBreaks count="1" manualBreakCount="1"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409575</xdr:colOff>
                    <xdr:row>1</xdr:row>
                    <xdr:rowOff>114300</xdr:rowOff>
                  </from>
                  <to>
                    <xdr:col>6</xdr:col>
                    <xdr:colOff>723900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409575</xdr:colOff>
                    <xdr:row>2</xdr:row>
                    <xdr:rowOff>104775</xdr:rowOff>
                  </from>
                  <to>
                    <xdr:col>7</xdr:col>
                    <xdr:colOff>323850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409575</xdr:colOff>
                    <xdr:row>3</xdr:row>
                    <xdr:rowOff>66675</xdr:rowOff>
                  </from>
                  <to>
                    <xdr:col>6</xdr:col>
                    <xdr:colOff>723900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workbookViewId="0">
      <selection activeCell="G39" sqref="G39"/>
    </sheetView>
  </sheetViews>
  <sheetFormatPr baseColWidth="10" defaultColWidth="11" defaultRowHeight="12.75" x14ac:dyDescent="0.2"/>
  <cols>
    <col min="1" max="1" width="7.5" style="18" bestFit="1" customWidth="1"/>
    <col min="2" max="2" width="15.5" style="18" bestFit="1" customWidth="1"/>
    <col min="3" max="3" width="40.875" style="18" bestFit="1" customWidth="1"/>
    <col min="4" max="4" width="41.625" style="18" bestFit="1" customWidth="1"/>
    <col min="5" max="5" width="41.125" style="18" bestFit="1" customWidth="1"/>
    <col min="6" max="16384" width="11" style="18"/>
  </cols>
  <sheetData>
    <row r="1" spans="1:6" x14ac:dyDescent="0.2">
      <c r="A1" s="13" t="s">
        <v>3</v>
      </c>
      <c r="B1" s="13" t="s">
        <v>4</v>
      </c>
      <c r="C1" s="13" t="s">
        <v>5</v>
      </c>
      <c r="D1" s="13" t="s">
        <v>6</v>
      </c>
      <c r="E1" s="13" t="s">
        <v>7</v>
      </c>
      <c r="F1" s="14"/>
    </row>
    <row r="2" spans="1:6" x14ac:dyDescent="0.2">
      <c r="A2" s="19" t="s">
        <v>8</v>
      </c>
      <c r="B2" s="20">
        <v>1</v>
      </c>
      <c r="C2" s="14"/>
      <c r="D2" s="14"/>
      <c r="E2" s="14"/>
      <c r="F2" s="14"/>
    </row>
    <row r="3" spans="1:6" x14ac:dyDescent="0.2">
      <c r="A3" s="19"/>
      <c r="B3" s="18" t="s">
        <v>10</v>
      </c>
      <c r="C3" s="15" t="s">
        <v>11</v>
      </c>
      <c r="D3" s="15" t="s">
        <v>12</v>
      </c>
      <c r="E3" s="15" t="s">
        <v>13</v>
      </c>
      <c r="F3" s="14"/>
    </row>
    <row r="4" spans="1:6" ht="25.5" x14ac:dyDescent="0.2">
      <c r="A4" s="19" t="s">
        <v>9</v>
      </c>
      <c r="B4" s="16" t="s">
        <v>14</v>
      </c>
      <c r="C4" s="16" t="s">
        <v>120</v>
      </c>
      <c r="D4" s="16" t="s">
        <v>121</v>
      </c>
      <c r="E4" s="16" t="s">
        <v>122</v>
      </c>
      <c r="F4" s="14"/>
    </row>
    <row r="5" spans="1:6" x14ac:dyDescent="0.2">
      <c r="A5" s="19"/>
      <c r="B5" s="18" t="s">
        <v>31</v>
      </c>
      <c r="C5" s="29" t="s">
        <v>135</v>
      </c>
      <c r="D5" s="29" t="s">
        <v>136</v>
      </c>
      <c r="E5" s="29" t="s">
        <v>137</v>
      </c>
      <c r="F5" s="14"/>
    </row>
    <row r="6" spans="1:6" x14ac:dyDescent="0.2">
      <c r="A6" s="19"/>
      <c r="B6" s="19"/>
      <c r="C6" s="19"/>
      <c r="D6" s="19"/>
      <c r="E6" s="19"/>
      <c r="F6" s="14"/>
    </row>
    <row r="7" spans="1:6" ht="14.25" customHeight="1" x14ac:dyDescent="0.2">
      <c r="A7" s="19" t="s">
        <v>36</v>
      </c>
      <c r="B7" s="18" t="s">
        <v>15</v>
      </c>
      <c r="C7" s="15" t="s">
        <v>68</v>
      </c>
      <c r="D7" s="15" t="s">
        <v>69</v>
      </c>
      <c r="E7" s="15" t="s">
        <v>70</v>
      </c>
      <c r="F7" s="14"/>
    </row>
    <row r="8" spans="1:6" x14ac:dyDescent="0.2">
      <c r="A8" s="19"/>
      <c r="B8" s="18" t="s">
        <v>16</v>
      </c>
      <c r="C8" s="15" t="s">
        <v>46</v>
      </c>
      <c r="D8" s="15" t="s">
        <v>58</v>
      </c>
      <c r="E8" s="15" t="s">
        <v>52</v>
      </c>
      <c r="F8" s="14"/>
    </row>
    <row r="9" spans="1:6" x14ac:dyDescent="0.2">
      <c r="A9" s="19"/>
      <c r="B9" s="18" t="s">
        <v>17</v>
      </c>
      <c r="C9" s="15" t="s">
        <v>47</v>
      </c>
      <c r="D9" s="15" t="s">
        <v>59</v>
      </c>
      <c r="E9" s="15" t="s">
        <v>56</v>
      </c>
      <c r="F9" s="14"/>
    </row>
    <row r="10" spans="1:6" ht="25.5" x14ac:dyDescent="0.2">
      <c r="A10" s="19"/>
      <c r="B10" s="18" t="s">
        <v>42</v>
      </c>
      <c r="C10" s="15" t="s">
        <v>48</v>
      </c>
      <c r="D10" s="15" t="s">
        <v>60</v>
      </c>
      <c r="E10" s="15" t="s">
        <v>57</v>
      </c>
      <c r="F10" s="14"/>
    </row>
    <row r="11" spans="1:6" x14ac:dyDescent="0.2">
      <c r="A11" s="19"/>
      <c r="B11" s="18" t="s">
        <v>43</v>
      </c>
      <c r="C11" s="15" t="s">
        <v>49</v>
      </c>
      <c r="D11" s="15" t="s">
        <v>63</v>
      </c>
      <c r="E11" s="15" t="s">
        <v>53</v>
      </c>
      <c r="F11" s="14"/>
    </row>
    <row r="12" spans="1:6" x14ac:dyDescent="0.2">
      <c r="A12" s="19"/>
      <c r="B12" s="18" t="s">
        <v>44</v>
      </c>
      <c r="C12" s="15" t="s">
        <v>50</v>
      </c>
      <c r="D12" s="15" t="s">
        <v>62</v>
      </c>
      <c r="E12" s="15" t="s">
        <v>54</v>
      </c>
      <c r="F12" s="14"/>
    </row>
    <row r="13" spans="1:6" x14ac:dyDescent="0.2">
      <c r="A13" s="19"/>
      <c r="B13" s="18" t="s">
        <v>45</v>
      </c>
      <c r="C13" s="15" t="s">
        <v>51</v>
      </c>
      <c r="D13" s="15" t="s">
        <v>61</v>
      </c>
      <c r="E13" s="15" t="s">
        <v>55</v>
      </c>
      <c r="F13" s="14"/>
    </row>
    <row r="14" spans="1:6" x14ac:dyDescent="0.2">
      <c r="A14" s="19"/>
      <c r="B14" s="19"/>
      <c r="C14" s="19"/>
      <c r="D14" s="19"/>
      <c r="E14" s="19"/>
      <c r="F14" s="19"/>
    </row>
    <row r="15" spans="1:6" x14ac:dyDescent="0.2">
      <c r="A15" s="19"/>
      <c r="B15" s="18" t="s">
        <v>37</v>
      </c>
      <c r="C15" s="15" t="s">
        <v>0</v>
      </c>
      <c r="D15" s="15" t="s">
        <v>40</v>
      </c>
      <c r="E15" s="15" t="s">
        <v>39</v>
      </c>
      <c r="F15" s="14"/>
    </row>
    <row r="16" spans="1:6" ht="25.5" x14ac:dyDescent="0.2">
      <c r="A16" s="19"/>
      <c r="B16" s="18" t="s">
        <v>38</v>
      </c>
      <c r="C16" s="15" t="s">
        <v>64</v>
      </c>
      <c r="D16" s="15" t="s">
        <v>65</v>
      </c>
      <c r="E16" s="15" t="s">
        <v>66</v>
      </c>
      <c r="F16" s="14"/>
    </row>
    <row r="17" spans="1:6" x14ac:dyDescent="0.2">
      <c r="A17" s="19"/>
      <c r="B17" s="14"/>
      <c r="C17" s="14"/>
      <c r="D17" s="14"/>
      <c r="E17" s="14"/>
      <c r="F17" s="14"/>
    </row>
    <row r="18" spans="1:6" x14ac:dyDescent="0.2">
      <c r="A18" s="19" t="s">
        <v>9</v>
      </c>
      <c r="B18" s="18" t="s">
        <v>18</v>
      </c>
      <c r="C18" s="35" t="s">
        <v>87</v>
      </c>
      <c r="D18" s="15" t="s">
        <v>88</v>
      </c>
      <c r="E18" s="15" t="s">
        <v>89</v>
      </c>
      <c r="F18" s="14"/>
    </row>
    <row r="19" spans="1:6" x14ac:dyDescent="0.2">
      <c r="A19" s="14"/>
      <c r="B19" s="18" t="s">
        <v>19</v>
      </c>
      <c r="C19" s="35" t="s">
        <v>90</v>
      </c>
      <c r="D19" s="15" t="s">
        <v>91</v>
      </c>
      <c r="E19" s="15" t="s">
        <v>92</v>
      </c>
      <c r="F19" s="14"/>
    </row>
    <row r="20" spans="1:6" x14ac:dyDescent="0.2">
      <c r="A20" s="14"/>
      <c r="B20" s="18" t="s">
        <v>20</v>
      </c>
      <c r="C20" s="35" t="s">
        <v>93</v>
      </c>
      <c r="D20" s="15" t="s">
        <v>94</v>
      </c>
      <c r="E20" s="15" t="s">
        <v>95</v>
      </c>
      <c r="F20" s="14"/>
    </row>
    <row r="21" spans="1:6" x14ac:dyDescent="0.2">
      <c r="A21" s="14"/>
      <c r="B21" s="18" t="s">
        <v>21</v>
      </c>
      <c r="C21" s="35" t="s">
        <v>96</v>
      </c>
      <c r="D21" s="15" t="s">
        <v>97</v>
      </c>
      <c r="E21" s="15" t="s">
        <v>98</v>
      </c>
      <c r="F21" s="14"/>
    </row>
    <row r="22" spans="1:6" x14ac:dyDescent="0.2">
      <c r="A22" s="14"/>
      <c r="B22" s="18" t="s">
        <v>22</v>
      </c>
      <c r="C22" s="35" t="s">
        <v>99</v>
      </c>
      <c r="D22" s="15" t="s">
        <v>100</v>
      </c>
      <c r="E22" s="15" t="s">
        <v>101</v>
      </c>
      <c r="F22" s="14"/>
    </row>
    <row r="23" spans="1:6" x14ac:dyDescent="0.2">
      <c r="A23" s="14"/>
      <c r="B23" s="18" t="s">
        <v>23</v>
      </c>
      <c r="C23" s="35" t="s">
        <v>102</v>
      </c>
      <c r="D23" s="15" t="s">
        <v>103</v>
      </c>
      <c r="E23" s="15" t="s">
        <v>104</v>
      </c>
      <c r="F23" s="14"/>
    </row>
    <row r="24" spans="1:6" x14ac:dyDescent="0.2">
      <c r="A24" s="14"/>
      <c r="B24" s="18" t="s">
        <v>24</v>
      </c>
      <c r="C24" s="35" t="s">
        <v>105</v>
      </c>
      <c r="D24" s="15" t="s">
        <v>106</v>
      </c>
      <c r="E24" s="15" t="s">
        <v>107</v>
      </c>
      <c r="F24" s="14"/>
    </row>
    <row r="25" spans="1:6" x14ac:dyDescent="0.2">
      <c r="A25" s="14"/>
      <c r="B25" s="18" t="s">
        <v>25</v>
      </c>
      <c r="C25" s="35" t="s">
        <v>108</v>
      </c>
      <c r="D25" s="15" t="s">
        <v>109</v>
      </c>
      <c r="E25" s="15" t="s">
        <v>110</v>
      </c>
      <c r="F25" s="14"/>
    </row>
    <row r="26" spans="1:6" x14ac:dyDescent="0.2">
      <c r="A26" s="14"/>
      <c r="B26" s="18" t="s">
        <v>32</v>
      </c>
      <c r="C26" s="35" t="s">
        <v>111</v>
      </c>
      <c r="D26" s="15" t="s">
        <v>112</v>
      </c>
      <c r="E26" s="15" t="s">
        <v>113</v>
      </c>
      <c r="F26" s="14"/>
    </row>
    <row r="27" spans="1:6" x14ac:dyDescent="0.2">
      <c r="A27" s="14"/>
      <c r="B27" s="18" t="s">
        <v>33</v>
      </c>
      <c r="C27" s="35" t="s">
        <v>114</v>
      </c>
      <c r="D27" s="15" t="s">
        <v>115</v>
      </c>
      <c r="E27" s="15" t="s">
        <v>116</v>
      </c>
      <c r="F27" s="14"/>
    </row>
    <row r="28" spans="1:6" x14ac:dyDescent="0.2">
      <c r="A28" s="14"/>
      <c r="B28" s="18" t="s">
        <v>34</v>
      </c>
      <c r="C28" s="35" t="s">
        <v>117</v>
      </c>
      <c r="D28" s="15" t="s">
        <v>118</v>
      </c>
      <c r="E28" s="15" t="s">
        <v>119</v>
      </c>
      <c r="F28" s="14"/>
    </row>
    <row r="29" spans="1:6" x14ac:dyDescent="0.2">
      <c r="A29" s="14"/>
      <c r="B29" s="14"/>
      <c r="C29" s="14"/>
      <c r="D29" s="14"/>
      <c r="E29" s="14"/>
      <c r="F29" s="14"/>
    </row>
    <row r="30" spans="1:6" ht="38.25" x14ac:dyDescent="0.2">
      <c r="A30" s="19"/>
      <c r="B30" s="18" t="s">
        <v>26</v>
      </c>
      <c r="C30" s="31" t="s">
        <v>129</v>
      </c>
      <c r="D30" s="18" t="s">
        <v>128</v>
      </c>
      <c r="E30" s="18" t="s">
        <v>127</v>
      </c>
      <c r="F30" s="14"/>
    </row>
    <row r="31" spans="1:6" x14ac:dyDescent="0.2">
      <c r="A31" s="14"/>
      <c r="B31" s="18" t="s">
        <v>27</v>
      </c>
      <c r="C31" s="32" t="s">
        <v>72</v>
      </c>
      <c r="D31" s="12" t="s">
        <v>81</v>
      </c>
      <c r="E31" s="12" t="s">
        <v>76</v>
      </c>
      <c r="F31" s="14"/>
    </row>
    <row r="32" spans="1:6" x14ac:dyDescent="0.2">
      <c r="A32" s="14"/>
      <c r="B32" s="18" t="s">
        <v>28</v>
      </c>
      <c r="C32" s="32" t="s">
        <v>73</v>
      </c>
      <c r="D32" s="12" t="s">
        <v>82</v>
      </c>
      <c r="E32" s="12" t="s">
        <v>77</v>
      </c>
      <c r="F32" s="14"/>
    </row>
    <row r="33" spans="1:6" x14ac:dyDescent="0.2">
      <c r="A33" s="14"/>
      <c r="B33" s="18" t="s">
        <v>29</v>
      </c>
      <c r="C33" s="32" t="s">
        <v>1</v>
      </c>
      <c r="D33" s="12" t="s">
        <v>83</v>
      </c>
      <c r="E33" s="12" t="s">
        <v>78</v>
      </c>
      <c r="F33" s="14"/>
    </row>
    <row r="34" spans="1:6" x14ac:dyDescent="0.2">
      <c r="A34" s="14"/>
      <c r="B34" s="18" t="s">
        <v>67</v>
      </c>
      <c r="C34" s="32" t="s">
        <v>124</v>
      </c>
      <c r="D34" s="12" t="s">
        <v>125</v>
      </c>
      <c r="E34" s="12" t="s">
        <v>126</v>
      </c>
      <c r="F34" s="14"/>
    </row>
    <row r="35" spans="1:6" x14ac:dyDescent="0.2">
      <c r="A35" s="14"/>
      <c r="B35" s="18" t="s">
        <v>71</v>
      </c>
      <c r="C35" s="33" t="s">
        <v>74</v>
      </c>
      <c r="D35" s="12" t="s">
        <v>84</v>
      </c>
      <c r="E35" s="12" t="s">
        <v>80</v>
      </c>
      <c r="F35" s="14"/>
    </row>
    <row r="36" spans="1:6" x14ac:dyDescent="0.2">
      <c r="A36" s="14"/>
      <c r="B36" s="18" t="s">
        <v>123</v>
      </c>
      <c r="C36" s="34" t="s">
        <v>75</v>
      </c>
      <c r="D36" s="12" t="s">
        <v>85</v>
      </c>
      <c r="E36" s="12" t="s">
        <v>79</v>
      </c>
      <c r="F36" s="14"/>
    </row>
    <row r="37" spans="1:6" x14ac:dyDescent="0.2">
      <c r="A37" s="14"/>
      <c r="B37" s="14"/>
      <c r="C37" s="14"/>
      <c r="D37" s="14"/>
      <c r="E37" s="14"/>
      <c r="F37" s="14"/>
    </row>
    <row r="38" spans="1:6" x14ac:dyDescent="0.2">
      <c r="A38" s="14" t="s">
        <v>36</v>
      </c>
      <c r="B38" s="18" t="s">
        <v>35</v>
      </c>
      <c r="C38" s="15" t="s">
        <v>2</v>
      </c>
      <c r="D38" s="15" t="s">
        <v>41</v>
      </c>
      <c r="E38" s="15" t="s">
        <v>86</v>
      </c>
      <c r="F38" s="14"/>
    </row>
    <row r="39" spans="1:6" x14ac:dyDescent="0.2">
      <c r="A39" s="14" t="s">
        <v>9</v>
      </c>
      <c r="B39" s="21" t="s">
        <v>30</v>
      </c>
      <c r="C39" s="17" t="s">
        <v>132</v>
      </c>
      <c r="D39" s="17" t="s">
        <v>133</v>
      </c>
      <c r="E39" s="17" t="s">
        <v>134</v>
      </c>
      <c r="F39" s="14"/>
    </row>
    <row r="40" spans="1:6" x14ac:dyDescent="0.2">
      <c r="A40" s="14"/>
      <c r="B40" s="14"/>
      <c r="C40" s="14"/>
      <c r="D40" s="14"/>
      <c r="E40" s="14"/>
      <c r="F40" s="14"/>
    </row>
    <row r="41" spans="1:6" x14ac:dyDescent="0.2">
      <c r="A41" s="19"/>
      <c r="B41" s="20"/>
      <c r="C41" s="14"/>
      <c r="D41" s="14"/>
      <c r="E41" s="14"/>
      <c r="F41" s="14"/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1026</Benutzerdefinierte_x0020_ID>
    <Titel_RM xmlns="9d1f6504-c754-4527-a358-047ce8521f96">Populaziun permanenta tenor linguas principalas e regiuns, 2022-2024</Titel_RM>
    <Titel_DE xmlns="9d1f6504-c754-4527-a358-047ce8521f96">Ständige Wohnbevölkerung nach Hauptsprache und Region, 2022-2024 kumuliert</Titel_DE>
    <PublishingExpirationDate xmlns="http://schemas.microsoft.com/sharepoint/v3" xsi:nil="true"/>
    <Kategorie xmlns="9d1f6504-c754-4527-a358-047ce8521f96">Sprache, Religion</Kategorie>
    <PublishingStartDate xmlns="http://schemas.microsoft.com/sharepoint/v3" xsi:nil="true"/>
    <Titel_IT xmlns="9d1f6504-c754-4527-a358-047ce8521f96">Popolazione residente permanente secondo lingue principali e regioni, 2022-2024</Titel_IT>
  </documentManagement>
</p:properties>
</file>

<file path=customXml/itemProps1.xml><?xml version="1.0" encoding="utf-8"?>
<ds:datastoreItem xmlns:ds="http://schemas.openxmlformats.org/officeDocument/2006/customXml" ds:itemID="{5F5777A7-01EB-4CB9-B315-930B62F0F330}"/>
</file>

<file path=customXml/itemProps2.xml><?xml version="1.0" encoding="utf-8"?>
<ds:datastoreItem xmlns:ds="http://schemas.openxmlformats.org/officeDocument/2006/customXml" ds:itemID="{B90B6C5C-B387-41AC-B166-1578C8A7893A}"/>
</file>

<file path=customXml/itemProps3.xml><?xml version="1.0" encoding="utf-8"?>
<ds:datastoreItem xmlns:ds="http://schemas.openxmlformats.org/officeDocument/2006/customXml" ds:itemID="{96A0D8F6-7FF7-4B79-9FE8-09DDDE08EB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Graubünden</vt:lpstr>
      <vt:lpstr>Uebersetzungen</vt:lpstr>
      <vt:lpstr>Graubünden!Druckbereich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Hauptsprache und Region</dc:title>
  <dc:creator>Luzius.Stricker@awt.gr.ch</dc:creator>
  <cp:lastModifiedBy>Monstein Urs (AWT GR)</cp:lastModifiedBy>
  <cp:lastPrinted>2024-03-26T15:07:45Z</cp:lastPrinted>
  <dcterms:created xsi:type="dcterms:W3CDTF">2012-06-17T15:40:31Z</dcterms:created>
  <dcterms:modified xsi:type="dcterms:W3CDTF">2026-03-17T08:58:04Z</dcterms:modified>
  <cp:category>SE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2026-01-07T10:28:45Z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29aa5898-9113-423d-9c55-d49ad4ad5651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